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80" windowHeight="6990" tabRatio="177" activeTab="0"/>
  </bookViews>
  <sheets>
    <sheet name="Anuidades" sheetId="1" r:id="rId1"/>
  </sheets>
  <definedNames>
    <definedName name="_xlnm.Print_Area" localSheetId="0">'Anuidades'!$A$1:$N$45</definedName>
  </definedNames>
  <calcPr fullCalcOnLoad="1"/>
</workbook>
</file>

<file path=xl/sharedStrings.xml><?xml version="1.0" encoding="utf-8"?>
<sst xmlns="http://schemas.openxmlformats.org/spreadsheetml/2006/main" count="73" uniqueCount="28">
  <si>
    <t>Valores da Comparticipação do Ministério da Educação, resultantes da aplicação</t>
  </si>
  <si>
    <t>das percentagens correspondentes aos diferentes escalões, conforme " Mapa-Anexo II "</t>
  </si>
  <si>
    <t xml:space="preserve">ENSINO BÁSICO - 1º CICLO </t>
  </si>
  <si>
    <t>ENSINO BÁSICO - 2º CICLO</t>
  </si>
  <si>
    <t>1º ESC.</t>
  </si>
  <si>
    <t>2º ESC.</t>
  </si>
  <si>
    <t>3º ESC.</t>
  </si>
  <si>
    <t>4º ESC.</t>
  </si>
  <si>
    <t>1 MÊS</t>
  </si>
  <si>
    <t>2 MESES</t>
  </si>
  <si>
    <t>3 MESES</t>
  </si>
  <si>
    <t>4 MESES</t>
  </si>
  <si>
    <t>5 MESES</t>
  </si>
  <si>
    <t>6 MESES</t>
  </si>
  <si>
    <t>7 MESES</t>
  </si>
  <si>
    <t>8 MESES</t>
  </si>
  <si>
    <t>9 MESES</t>
  </si>
  <si>
    <t>10 MESES</t>
  </si>
  <si>
    <t xml:space="preserve">ENSINO BÁSICO - 3º CICLO </t>
  </si>
  <si>
    <t>ENSINO SECUNDÁRIO</t>
  </si>
  <si>
    <r>
      <t>Nota:</t>
    </r>
    <r>
      <rPr>
        <sz val="10"/>
        <rFont val="Arial"/>
        <family val="0"/>
      </rPr>
      <t xml:space="preserve"> Nas linhas correspondentes aos 10 meses, indicam-se os valores máximos do apoio a atribuir, </t>
    </r>
  </si>
  <si>
    <t>Anuidade</t>
  </si>
  <si>
    <t>€ 1 947.62</t>
  </si>
  <si>
    <t>€ 2 103.04</t>
  </si>
  <si>
    <t>€ 2 291.35</t>
  </si>
  <si>
    <t>€ 2 405.91</t>
  </si>
  <si>
    <t>dentro de cada escalão, para a totalidade do ano letivo.</t>
  </si>
  <si>
    <t>ANUIDADES 2013/2014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</si>
</sst>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0.0%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b/>
      <sz val="13"/>
      <name val="Times New Roman"/>
      <family val="0"/>
    </font>
    <font>
      <b/>
      <sz val="10"/>
      <name val="Times New Roman"/>
      <family val="0"/>
    </font>
    <font>
      <sz val="9"/>
      <name val="Times New Roman"/>
      <family val="1"/>
    </font>
    <font>
      <b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gray125">
        <bgColor indexed="9"/>
      </patternFill>
    </fill>
  </fills>
  <borders count="29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2" borderId="0" xfId="0" applyFont="1" applyFill="1" applyBorder="1" applyAlignment="1">
      <alignment horizontal="centerContinuous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4" fontId="4" fillId="2" borderId="0" xfId="0" applyNumberFormat="1" applyFont="1" applyFill="1" applyBorder="1" applyAlignment="1">
      <alignment horizontal="centerContinuous"/>
    </xf>
    <xf numFmtId="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0" fontId="0" fillId="0" borderId="0" xfId="0" applyAlignment="1">
      <alignment horizontal="centerContinuous"/>
    </xf>
    <xf numFmtId="0" fontId="8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3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3" fontId="4" fillId="0" borderId="0" xfId="0" applyNumberFormat="1" applyFont="1" applyAlignment="1">
      <alignment/>
    </xf>
    <xf numFmtId="4" fontId="9" fillId="1" borderId="1" xfId="0" applyNumberFormat="1" applyFont="1" applyFill="1" applyBorder="1" applyAlignment="1">
      <alignment horizontal="centerContinuous"/>
    </xf>
    <xf numFmtId="0" fontId="4" fillId="1" borderId="3" xfId="0" applyFont="1" applyFill="1" applyBorder="1" applyAlignment="1">
      <alignment horizontal="centerContinuous"/>
    </xf>
    <xf numFmtId="0" fontId="4" fillId="1" borderId="4" xfId="0" applyFont="1" applyFill="1" applyBorder="1" applyAlignment="1">
      <alignment horizontal="centerContinuous"/>
    </xf>
    <xf numFmtId="0" fontId="4" fillId="3" borderId="0" xfId="0" applyFont="1" applyFill="1" applyBorder="1" applyAlignment="1">
      <alignment horizontal="centerContinuous"/>
    </xf>
    <xf numFmtId="0" fontId="4" fillId="3" borderId="9" xfId="0" applyFont="1" applyFill="1" applyBorder="1" applyAlignment="1">
      <alignment horizontal="centerContinuous"/>
    </xf>
    <xf numFmtId="0" fontId="9" fillId="3" borderId="6" xfId="0" applyFont="1" applyFill="1" applyBorder="1" applyAlignment="1">
      <alignment horizontal="centerContinuous" vertical="center"/>
    </xf>
    <xf numFmtId="0" fontId="11" fillId="0" borderId="0" xfId="0" applyFont="1" applyAlignment="1">
      <alignment horizontal="centerContinuous"/>
    </xf>
    <xf numFmtId="4" fontId="4" fillId="0" borderId="10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4" fontId="4" fillId="0" borderId="12" xfId="0" applyNumberFormat="1" applyFont="1" applyBorder="1" applyAlignment="1">
      <alignment/>
    </xf>
    <xf numFmtId="2" fontId="4" fillId="0" borderId="10" xfId="0" applyNumberFormat="1" applyFont="1" applyBorder="1" applyAlignment="1">
      <alignment horizontal="right"/>
    </xf>
    <xf numFmtId="2" fontId="4" fillId="0" borderId="12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9" fillId="0" borderId="1" xfId="0" applyNumberFormat="1" applyFont="1" applyFill="1" applyBorder="1" applyAlignment="1">
      <alignment horizontal="centerContinuous"/>
    </xf>
    <xf numFmtId="0" fontId="4" fillId="0" borderId="3" xfId="0" applyFont="1" applyFill="1" applyBorder="1" applyAlignment="1">
      <alignment horizontal="centerContinuous"/>
    </xf>
    <xf numFmtId="0" fontId="4" fillId="0" borderId="4" xfId="0" applyFont="1" applyFill="1" applyBorder="1" applyAlignment="1">
      <alignment horizontal="centerContinuous"/>
    </xf>
    <xf numFmtId="0" fontId="9" fillId="0" borderId="6" xfId="0" applyFont="1" applyFill="1" applyBorder="1" applyAlignment="1">
      <alignment horizontal="centerContinuous" vertical="center" wrapText="1"/>
    </xf>
    <xf numFmtId="0" fontId="4" fillId="0" borderId="0" xfId="0" applyFont="1" applyFill="1" applyBorder="1" applyAlignment="1">
      <alignment horizontal="centerContinuous"/>
    </xf>
    <xf numFmtId="0" fontId="4" fillId="0" borderId="9" xfId="0" applyFont="1" applyFill="1" applyBorder="1" applyAlignment="1">
      <alignment horizontal="centerContinuous"/>
    </xf>
    <xf numFmtId="0" fontId="9" fillId="0" borderId="6" xfId="0" applyFont="1" applyFill="1" applyBorder="1" applyAlignment="1">
      <alignment horizontal="centerContinuous" vertical="center"/>
    </xf>
    <xf numFmtId="0" fontId="4" fillId="0" borderId="13" xfId="0" applyFont="1" applyFill="1" applyBorder="1" applyAlignment="1">
      <alignment horizontal="centerContinuous"/>
    </xf>
    <xf numFmtId="4" fontId="9" fillId="0" borderId="3" xfId="0" applyNumberFormat="1" applyFont="1" applyFill="1" applyBorder="1" applyAlignment="1">
      <alignment horizontal="centerContinuous"/>
    </xf>
    <xf numFmtId="0" fontId="9" fillId="0" borderId="0" xfId="0" applyFont="1" applyFill="1" applyBorder="1" applyAlignment="1">
      <alignment horizontal="centerContinuous" vertical="center" wrapText="1"/>
    </xf>
    <xf numFmtId="4" fontId="9" fillId="1" borderId="3" xfId="0" applyNumberFormat="1" applyFont="1" applyFill="1" applyBorder="1" applyAlignment="1">
      <alignment horizontal="centerContinuous"/>
    </xf>
    <xf numFmtId="0" fontId="9" fillId="3" borderId="0" xfId="0" applyFont="1" applyFill="1" applyBorder="1" applyAlignment="1">
      <alignment horizontal="centerContinuous" vertical="center"/>
    </xf>
    <xf numFmtId="0" fontId="9" fillId="0" borderId="2" xfId="0" applyFont="1" applyBorder="1" applyAlignment="1">
      <alignment horizontal="right"/>
    </xf>
    <xf numFmtId="0" fontId="9" fillId="0" borderId="0" xfId="0" applyFont="1" applyFill="1" applyBorder="1" applyAlignment="1">
      <alignment horizontal="centerContinuous" vertical="center"/>
    </xf>
    <xf numFmtId="0" fontId="9" fillId="0" borderId="14" xfId="0" applyFont="1" applyBorder="1" applyAlignment="1">
      <alignment horizontal="right"/>
    </xf>
    <xf numFmtId="0" fontId="4" fillId="0" borderId="2" xfId="0" applyFont="1" applyBorder="1" applyAlignment="1">
      <alignment/>
    </xf>
    <xf numFmtId="0" fontId="4" fillId="0" borderId="15" xfId="0" applyFont="1" applyBorder="1" applyAlignment="1">
      <alignment/>
    </xf>
    <xf numFmtId="4" fontId="4" fillId="0" borderId="16" xfId="0" applyNumberFormat="1" applyFont="1" applyBorder="1" applyAlignment="1">
      <alignment/>
    </xf>
    <xf numFmtId="4" fontId="9" fillId="0" borderId="10" xfId="0" applyNumberFormat="1" applyFont="1" applyBorder="1" applyAlignment="1">
      <alignment horizontal="right"/>
    </xf>
    <xf numFmtId="0" fontId="4" fillId="0" borderId="14" xfId="0" applyFont="1" applyBorder="1" applyAlignment="1">
      <alignment horizontal="center"/>
    </xf>
    <xf numFmtId="9" fontId="9" fillId="3" borderId="17" xfId="0" applyNumberFormat="1" applyFont="1" applyFill="1" applyBorder="1" applyAlignment="1">
      <alignment horizontal="center"/>
    </xf>
    <xf numFmtId="4" fontId="9" fillId="0" borderId="18" xfId="0" applyNumberFormat="1" applyFont="1" applyBorder="1" applyAlignment="1">
      <alignment horizontal="right"/>
    </xf>
    <xf numFmtId="4" fontId="4" fillId="0" borderId="19" xfId="0" applyNumberFormat="1" applyFont="1" applyBorder="1" applyAlignment="1">
      <alignment/>
    </xf>
    <xf numFmtId="4" fontId="4" fillId="0" borderId="18" xfId="0" applyNumberFormat="1" applyFont="1" applyBorder="1" applyAlignment="1">
      <alignment/>
    </xf>
    <xf numFmtId="0" fontId="4" fillId="0" borderId="20" xfId="0" applyFont="1" applyBorder="1" applyAlignment="1">
      <alignment horizontal="left"/>
    </xf>
    <xf numFmtId="172" fontId="9" fillId="3" borderId="17" xfId="0" applyNumberFormat="1" applyFont="1" applyFill="1" applyBorder="1" applyAlignment="1">
      <alignment horizontal="center"/>
    </xf>
    <xf numFmtId="9" fontId="9" fillId="3" borderId="21" xfId="0" applyNumberFormat="1" applyFont="1" applyFill="1" applyBorder="1" applyAlignment="1">
      <alignment horizontal="center"/>
    </xf>
    <xf numFmtId="9" fontId="9" fillId="3" borderId="22" xfId="0" applyNumberFormat="1" applyFont="1" applyFill="1" applyBorder="1" applyAlignment="1">
      <alignment horizontal="center"/>
    </xf>
    <xf numFmtId="4" fontId="4" fillId="0" borderId="23" xfId="0" applyNumberFormat="1" applyFont="1" applyBorder="1" applyAlignment="1">
      <alignment/>
    </xf>
    <xf numFmtId="9" fontId="9" fillId="3" borderId="13" xfId="0" applyNumberFormat="1" applyFont="1" applyFill="1" applyBorder="1" applyAlignment="1">
      <alignment horizontal="center"/>
    </xf>
    <xf numFmtId="4" fontId="4" fillId="0" borderId="18" xfId="0" applyNumberFormat="1" applyFont="1" applyBorder="1" applyAlignment="1">
      <alignment horizontal="right"/>
    </xf>
    <xf numFmtId="4" fontId="4" fillId="0" borderId="23" xfId="0" applyNumberFormat="1" applyFont="1" applyBorder="1" applyAlignment="1">
      <alignment horizontal="right"/>
    </xf>
    <xf numFmtId="0" fontId="10" fillId="0" borderId="14" xfId="0" applyFont="1" applyBorder="1" applyAlignment="1">
      <alignment horizontal="center"/>
    </xf>
    <xf numFmtId="0" fontId="4" fillId="0" borderId="2" xfId="0" applyFont="1" applyBorder="1" applyAlignment="1">
      <alignment horizontal="centerContinuous"/>
    </xf>
    <xf numFmtId="10" fontId="9" fillId="3" borderId="24" xfId="0" applyNumberFormat="1" applyFont="1" applyFill="1" applyBorder="1" applyAlignment="1">
      <alignment horizontal="center"/>
    </xf>
    <xf numFmtId="9" fontId="9" fillId="3" borderId="24" xfId="0" applyNumberFormat="1" applyFont="1" applyFill="1" applyBorder="1" applyAlignment="1">
      <alignment horizontal="center"/>
    </xf>
    <xf numFmtId="172" fontId="9" fillId="3" borderId="25" xfId="0" applyNumberFormat="1" applyFont="1" applyFill="1" applyBorder="1" applyAlignment="1">
      <alignment horizontal="center"/>
    </xf>
    <xf numFmtId="2" fontId="4" fillId="0" borderId="26" xfId="0" applyNumberFormat="1" applyFont="1" applyBorder="1" applyAlignment="1">
      <alignment horizontal="right"/>
    </xf>
    <xf numFmtId="2" fontId="4" fillId="0" borderId="27" xfId="0" applyNumberFormat="1" applyFont="1" applyBorder="1" applyAlignment="1">
      <alignment horizontal="right"/>
    </xf>
    <xf numFmtId="4" fontId="4" fillId="0" borderId="28" xfId="0" applyNumberFormat="1" applyFont="1" applyBorder="1" applyAlignment="1">
      <alignment horizontal="right"/>
    </xf>
    <xf numFmtId="172" fontId="9" fillId="3" borderId="24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 [0]" xfId="18"/>
    <cellStyle name="Comma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1</xdr:row>
      <xdr:rowOff>0</xdr:rowOff>
    </xdr:from>
    <xdr:to>
      <xdr:col>3</xdr:col>
      <xdr:colOff>133350</xdr:colOff>
      <xdr:row>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61925"/>
          <a:ext cx="20669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3"/>
  <sheetViews>
    <sheetView tabSelected="1" workbookViewId="0" topLeftCell="A1">
      <selection activeCell="A6" sqref="A6"/>
    </sheetView>
  </sheetViews>
  <sheetFormatPr defaultColWidth="9.140625" defaultRowHeight="12.75"/>
  <cols>
    <col min="1" max="1" width="10.7109375" style="0" customWidth="1"/>
    <col min="2" max="2" width="9.00390625" style="0" bestFit="1" customWidth="1"/>
    <col min="3" max="3" width="9.57421875" style="0" customWidth="1"/>
    <col min="4" max="6" width="7.7109375" style="0" customWidth="1"/>
    <col min="8" max="9" width="10.00390625" style="0" customWidth="1"/>
    <col min="10" max="10" width="8.7109375" style="0" customWidth="1"/>
    <col min="11" max="14" width="7.7109375" style="0" customWidth="1"/>
    <col min="16" max="16" width="10.57421875" style="0" customWidth="1"/>
    <col min="17" max="17" width="8.57421875" style="0" customWidth="1"/>
  </cols>
  <sheetData>
    <row r="1" spans="3:14" ht="12.75"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3:14" ht="12.75"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3:14" ht="12.75"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3:14" ht="13.5" customHeight="1"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5" spans="1:14" s="7" customFormat="1" ht="19.5" customHeight="1">
      <c r="A5"/>
      <c r="B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s="9" customFormat="1" ht="19.5" customHeight="1">
      <c r="A6" s="6" t="s">
        <v>27</v>
      </c>
      <c r="B6" s="6"/>
      <c r="C6" s="8"/>
      <c r="D6" s="8"/>
      <c r="E6" s="8"/>
      <c r="F6" s="42"/>
      <c r="G6" s="42"/>
      <c r="H6" s="42"/>
      <c r="I6" s="42"/>
      <c r="J6" s="42"/>
      <c r="K6" s="8"/>
      <c r="L6" s="8"/>
      <c r="M6" s="8"/>
      <c r="N6" s="8"/>
    </row>
    <row r="7" spans="1:14" s="9" customFormat="1" ht="19.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1:14" s="9" customFormat="1" ht="19.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1:14" s="2" customFormat="1" ht="16.5">
      <c r="A9" s="20" t="s">
        <v>0</v>
      </c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</row>
    <row r="10" spans="1:14" s="2" customFormat="1" ht="16.5">
      <c r="A10" s="20" t="s">
        <v>1</v>
      </c>
      <c r="B10" s="20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</row>
    <row r="11" spans="1:13" s="2" customFormat="1" ht="20.25" customHeight="1" thickBot="1">
      <c r="A11" s="20"/>
      <c r="B11" s="20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</row>
    <row r="12" spans="1:13" s="2" customFormat="1" ht="14.25" customHeight="1" thickTop="1">
      <c r="A12" s="51" t="s">
        <v>22</v>
      </c>
      <c r="B12" s="59"/>
      <c r="C12" s="52"/>
      <c r="D12" s="52"/>
      <c r="E12" s="52"/>
      <c r="F12" s="53"/>
      <c r="H12" s="51" t="s">
        <v>23</v>
      </c>
      <c r="I12" s="59"/>
      <c r="J12" s="52"/>
      <c r="K12" s="52"/>
      <c r="L12" s="52"/>
      <c r="M12" s="53"/>
    </row>
    <row r="13" spans="1:14" s="2" customFormat="1" ht="14.25" customHeight="1" thickBot="1">
      <c r="A13" s="54" t="s">
        <v>2</v>
      </c>
      <c r="B13" s="60"/>
      <c r="C13" s="55"/>
      <c r="D13" s="55"/>
      <c r="E13" s="55"/>
      <c r="F13" s="56"/>
      <c r="G13" s="4"/>
      <c r="H13" s="57" t="s">
        <v>3</v>
      </c>
      <c r="I13" s="64"/>
      <c r="J13" s="55"/>
      <c r="K13" s="55"/>
      <c r="L13" s="55"/>
      <c r="M13" s="58"/>
      <c r="N13" s="4"/>
    </row>
    <row r="14" spans="1:13" s="2" customFormat="1" ht="21" customHeight="1" thickTop="1">
      <c r="A14" s="22"/>
      <c r="B14" s="63" t="s">
        <v>21</v>
      </c>
      <c r="C14" s="23" t="s">
        <v>4</v>
      </c>
      <c r="D14" s="24" t="s">
        <v>5</v>
      </c>
      <c r="E14" s="23" t="s">
        <v>6</v>
      </c>
      <c r="F14" s="25" t="s">
        <v>7</v>
      </c>
      <c r="H14" s="22"/>
      <c r="I14" s="63" t="s">
        <v>21</v>
      </c>
      <c r="J14" s="23" t="s">
        <v>4</v>
      </c>
      <c r="K14" s="23" t="s">
        <v>5</v>
      </c>
      <c r="L14" s="23" t="s">
        <v>6</v>
      </c>
      <c r="M14" s="25" t="s">
        <v>7</v>
      </c>
    </row>
    <row r="15" spans="1:16" s="2" customFormat="1" ht="24" customHeight="1">
      <c r="A15" s="26" t="s">
        <v>8</v>
      </c>
      <c r="B15" s="69">
        <f>(1947.62*1)/10</f>
        <v>194.762</v>
      </c>
      <c r="C15" s="43">
        <f>B15*C25</f>
        <v>111.01493305029</v>
      </c>
      <c r="D15" s="43">
        <f>B15*D25</f>
        <v>102.25059630740999</v>
      </c>
      <c r="E15" s="43">
        <f>B15*E25</f>
        <v>64.271803365406</v>
      </c>
      <c r="F15" s="68">
        <f>B15*F25</f>
        <v>52.586020846804</v>
      </c>
      <c r="H15" s="26" t="s">
        <v>8</v>
      </c>
      <c r="I15" s="69">
        <f>(2103.04*1/10)</f>
        <v>210.304</v>
      </c>
      <c r="J15" s="46">
        <f>I15*J25</f>
        <v>119.87304067404801</v>
      </c>
      <c r="K15" s="46">
        <v>108.3</v>
      </c>
      <c r="L15" s="46">
        <f>I15*$L$25</f>
        <v>69.400455225472</v>
      </c>
      <c r="M15" s="47">
        <f>I15*$M$25</f>
        <v>54.678894259328004</v>
      </c>
      <c r="P15" s="35"/>
    </row>
    <row r="16" spans="1:16" s="2" customFormat="1" ht="24" customHeight="1">
      <c r="A16" s="27" t="s">
        <v>9</v>
      </c>
      <c r="B16" s="69">
        <f>(1947.62*2)/10</f>
        <v>389.524</v>
      </c>
      <c r="C16" s="43">
        <f>B16*C25</f>
        <v>222.02986610058</v>
      </c>
      <c r="D16" s="44">
        <f>B16*D25</f>
        <v>204.50119261481998</v>
      </c>
      <c r="E16" s="43">
        <f>B16*E25</f>
        <v>128.543606730812</v>
      </c>
      <c r="F16" s="68">
        <f>B16*F25</f>
        <v>105.172041693608</v>
      </c>
      <c r="H16" s="27" t="s">
        <v>9</v>
      </c>
      <c r="I16" s="69">
        <f>(2103.04*2/10)</f>
        <v>420.608</v>
      </c>
      <c r="J16" s="46">
        <f>I16*J25</f>
        <v>239.74608134809603</v>
      </c>
      <c r="K16" s="46">
        <v>216.62</v>
      </c>
      <c r="L16" s="46">
        <f aca="true" t="shared" si="0" ref="L16:L23">I16*$L$25</f>
        <v>138.800910450944</v>
      </c>
      <c r="M16" s="47">
        <f aca="true" t="shared" si="1" ref="M16:M23">I16*$M$25</f>
        <v>109.35778851865601</v>
      </c>
      <c r="P16" s="35"/>
    </row>
    <row r="17" spans="1:16" s="2" customFormat="1" ht="24" customHeight="1">
      <c r="A17" s="26" t="s">
        <v>10</v>
      </c>
      <c r="B17" s="69">
        <f>(1947.62*3)/10</f>
        <v>584.286</v>
      </c>
      <c r="C17" s="43">
        <f>B17*C25</f>
        <v>333.04479915086995</v>
      </c>
      <c r="D17" s="44">
        <f>B17*D25</f>
        <v>306.75178892222993</v>
      </c>
      <c r="E17" s="43">
        <v>192.81</v>
      </c>
      <c r="F17" s="68">
        <f>B17*F25</f>
        <v>157.75806254041197</v>
      </c>
      <c r="H17" s="26" t="s">
        <v>10</v>
      </c>
      <c r="I17" s="69">
        <f>(2103.04*3/10)</f>
        <v>630.912</v>
      </c>
      <c r="J17" s="46">
        <f>I17*J25</f>
        <v>359.61912202214404</v>
      </c>
      <c r="K17" s="46">
        <f aca="true" t="shared" si="2" ref="K17:K23">I17*$K$25</f>
        <v>324.91968</v>
      </c>
      <c r="L17" s="46">
        <f t="shared" si="0"/>
        <v>208.201365676416</v>
      </c>
      <c r="M17" s="47">
        <f t="shared" si="1"/>
        <v>164.03668277798403</v>
      </c>
      <c r="P17" s="35"/>
    </row>
    <row r="18" spans="1:17" s="2" customFormat="1" ht="24" customHeight="1">
      <c r="A18" s="27" t="s">
        <v>11</v>
      </c>
      <c r="B18" s="69">
        <f>(1947.62*4)/10</f>
        <v>779.048</v>
      </c>
      <c r="C18" s="43">
        <f>B18*C25</f>
        <v>444.05973220116</v>
      </c>
      <c r="D18" s="44">
        <f>B18*D25</f>
        <v>409.00238522963997</v>
      </c>
      <c r="E18" s="43">
        <v>257.08</v>
      </c>
      <c r="F18" s="68">
        <f>B18*F25</f>
        <v>210.344083387216</v>
      </c>
      <c r="H18" s="27" t="s">
        <v>11</v>
      </c>
      <c r="I18" s="69">
        <f>(2103.04*4/10)</f>
        <v>841.216</v>
      </c>
      <c r="J18" s="46">
        <f>I18*J25</f>
        <v>479.49216269619205</v>
      </c>
      <c r="K18" s="46">
        <f t="shared" si="2"/>
        <v>433.22624</v>
      </c>
      <c r="L18" s="46">
        <f t="shared" si="0"/>
        <v>277.601820901888</v>
      </c>
      <c r="M18" s="47">
        <f t="shared" si="1"/>
        <v>218.71557703731202</v>
      </c>
      <c r="P18" s="35"/>
      <c r="Q18"/>
    </row>
    <row r="19" spans="1:13" s="2" customFormat="1" ht="24" customHeight="1">
      <c r="A19" s="26" t="s">
        <v>12</v>
      </c>
      <c r="B19" s="69">
        <f>(1947.62*5)/10</f>
        <v>973.8099999999998</v>
      </c>
      <c r="C19" s="43">
        <f>B19*C25</f>
        <v>555.0746652514499</v>
      </c>
      <c r="D19" s="44">
        <f>B19*D25</f>
        <v>511.2529815370499</v>
      </c>
      <c r="E19" s="43">
        <v>321.35</v>
      </c>
      <c r="F19" s="68">
        <f>B19*F25</f>
        <v>262.93010423401995</v>
      </c>
      <c r="H19" s="26" t="s">
        <v>12</v>
      </c>
      <c r="I19" s="69">
        <f>(2103.04*5/10)</f>
        <v>1051.52</v>
      </c>
      <c r="J19" s="46">
        <f>I19*J25</f>
        <v>599.36520337024</v>
      </c>
      <c r="K19" s="46">
        <f t="shared" si="2"/>
        <v>541.5328</v>
      </c>
      <c r="L19" s="46">
        <f t="shared" si="0"/>
        <v>347.00227612735995</v>
      </c>
      <c r="M19" s="47">
        <v>273.4</v>
      </c>
    </row>
    <row r="20" spans="1:13" s="2" customFormat="1" ht="24" customHeight="1">
      <c r="A20" s="27" t="s">
        <v>13</v>
      </c>
      <c r="B20" s="69">
        <f>(1947.62*6)/10</f>
        <v>1168.572</v>
      </c>
      <c r="C20" s="43">
        <v>666.08</v>
      </c>
      <c r="D20" s="44">
        <f>B20*D25</f>
        <v>613.5035778444599</v>
      </c>
      <c r="E20" s="43">
        <f>B20*E25</f>
        <v>385.630820192436</v>
      </c>
      <c r="F20" s="68">
        <f>B20*F25</f>
        <v>315.51612508082394</v>
      </c>
      <c r="H20" s="27" t="s">
        <v>13</v>
      </c>
      <c r="I20" s="69">
        <f>(2103.04*6/10)</f>
        <v>1261.824</v>
      </c>
      <c r="J20" s="46">
        <f>I20*J25</f>
        <v>719.2382440442881</v>
      </c>
      <c r="K20" s="46">
        <f t="shared" si="2"/>
        <v>649.83936</v>
      </c>
      <c r="L20" s="46">
        <f t="shared" si="0"/>
        <v>416.402731352832</v>
      </c>
      <c r="M20" s="47">
        <f t="shared" si="1"/>
        <v>328.07336555596805</v>
      </c>
    </row>
    <row r="21" spans="1:13" s="2" customFormat="1" ht="24" customHeight="1">
      <c r="A21" s="26" t="s">
        <v>14</v>
      </c>
      <c r="B21" s="69">
        <f>(1947.62*7)/10</f>
        <v>1363.334</v>
      </c>
      <c r="C21" s="43">
        <f>B21*C25</f>
        <v>777.10453135203</v>
      </c>
      <c r="D21" s="44">
        <f>B21*D25</f>
        <v>715.75417415187</v>
      </c>
      <c r="E21" s="43">
        <f>B21*E25</f>
        <v>449.90262355784205</v>
      </c>
      <c r="F21" s="68">
        <f>B21*F25</f>
        <v>368.102145927628</v>
      </c>
      <c r="H21" s="26" t="s">
        <v>14</v>
      </c>
      <c r="I21" s="69">
        <f>(2103.04*7/10)</f>
        <v>1472.128</v>
      </c>
      <c r="J21" s="46">
        <f>I21*J25</f>
        <v>839.111284718336</v>
      </c>
      <c r="K21" s="46">
        <f t="shared" si="2"/>
        <v>758.1459199999999</v>
      </c>
      <c r="L21" s="46">
        <f t="shared" si="0"/>
        <v>485.80318657830395</v>
      </c>
      <c r="M21" s="47">
        <f t="shared" si="1"/>
        <v>382.752259815296</v>
      </c>
    </row>
    <row r="22" spans="1:13" s="2" customFormat="1" ht="24" customHeight="1">
      <c r="A22" s="27" t="s">
        <v>15</v>
      </c>
      <c r="B22" s="69">
        <f>(1947.62*8)/10</f>
        <v>1558.096</v>
      </c>
      <c r="C22" s="43">
        <v>888.11</v>
      </c>
      <c r="D22" s="44">
        <f>B22*D25</f>
        <v>818.0047704592799</v>
      </c>
      <c r="E22" s="43">
        <f>B22*E25</f>
        <v>514.174426923248</v>
      </c>
      <c r="F22" s="68">
        <f>B22*F25</f>
        <v>420.688166774432</v>
      </c>
      <c r="H22" s="27" t="s">
        <v>15</v>
      </c>
      <c r="I22" s="69">
        <f>(2103.04*8/10)</f>
        <v>1682.432</v>
      </c>
      <c r="J22" s="46">
        <f>I22*J25</f>
        <v>958.9843253923841</v>
      </c>
      <c r="K22" s="46">
        <f t="shared" si="2"/>
        <v>866.45248</v>
      </c>
      <c r="L22" s="46">
        <f t="shared" si="0"/>
        <v>555.203641803776</v>
      </c>
      <c r="M22" s="47">
        <f t="shared" si="1"/>
        <v>437.43115407462403</v>
      </c>
    </row>
    <row r="23" spans="1:13" s="2" customFormat="1" ht="24" customHeight="1">
      <c r="A23" s="26" t="s">
        <v>16</v>
      </c>
      <c r="B23" s="69">
        <f>(1947.62*9)/10</f>
        <v>1752.8579999999997</v>
      </c>
      <c r="C23" s="43">
        <f>B23*C25</f>
        <v>999.1343974526098</v>
      </c>
      <c r="D23" s="44">
        <v>920.25</v>
      </c>
      <c r="E23" s="43">
        <v>578.44</v>
      </c>
      <c r="F23" s="68">
        <f>B23*F25</f>
        <v>473.2741876212359</v>
      </c>
      <c r="H23" s="26" t="s">
        <v>16</v>
      </c>
      <c r="I23" s="69">
        <f>(2103.04*9/10)</f>
        <v>1892.736</v>
      </c>
      <c r="J23" s="46">
        <f>I23*J25</f>
        <v>1078.8573660664322</v>
      </c>
      <c r="K23" s="46">
        <f t="shared" si="2"/>
        <v>974.75904</v>
      </c>
      <c r="L23" s="46">
        <f t="shared" si="0"/>
        <v>624.604097029248</v>
      </c>
      <c r="M23" s="47">
        <f t="shared" si="1"/>
        <v>492.1100483339521</v>
      </c>
    </row>
    <row r="24" spans="1:13" s="2" customFormat="1" ht="24" customHeight="1" thickBot="1">
      <c r="A24" s="75" t="s">
        <v>17</v>
      </c>
      <c r="B24" s="72">
        <f>(1947.62*10)/10</f>
        <v>1947.6199999999997</v>
      </c>
      <c r="C24" s="43">
        <v>1110.14</v>
      </c>
      <c r="D24" s="44">
        <v>1022.5</v>
      </c>
      <c r="E24" s="43">
        <v>642.71</v>
      </c>
      <c r="F24" s="68">
        <v>525.86</v>
      </c>
      <c r="H24" s="75" t="s">
        <v>17</v>
      </c>
      <c r="I24" s="72">
        <f>(2103.04*10/10)</f>
        <v>2103.04</v>
      </c>
      <c r="J24" s="46">
        <v>1198.73</v>
      </c>
      <c r="K24" s="88">
        <v>1083.07</v>
      </c>
      <c r="L24" s="88">
        <v>694</v>
      </c>
      <c r="M24" s="89">
        <v>546.79</v>
      </c>
    </row>
    <row r="25" spans="1:13" s="2" customFormat="1" ht="24" customHeight="1" thickBot="1" thickTop="1">
      <c r="A25" s="5"/>
      <c r="B25" s="5"/>
      <c r="C25" s="86">
        <v>0.570003045</v>
      </c>
      <c r="D25" s="87">
        <v>0.525002805</v>
      </c>
      <c r="E25" s="86">
        <v>0.330001763</v>
      </c>
      <c r="F25" s="86">
        <v>0.270001442</v>
      </c>
      <c r="H25" s="5"/>
      <c r="I25" s="5"/>
      <c r="J25" s="86">
        <v>0.569998862</v>
      </c>
      <c r="K25" s="85">
        <v>0.515</v>
      </c>
      <c r="L25" s="86">
        <v>0.330000643</v>
      </c>
      <c r="M25" s="86">
        <v>0.259999307</v>
      </c>
    </row>
    <row r="26" spans="1:14" s="2" customFormat="1" ht="15.75" customHeight="1" thickTop="1">
      <c r="A26" s="5"/>
      <c r="B26" s="5"/>
      <c r="C26" s="4"/>
      <c r="D26" s="4"/>
      <c r="E26" s="4"/>
      <c r="F26" s="4"/>
      <c r="H26" s="5"/>
      <c r="I26" s="5"/>
      <c r="J26" s="5"/>
      <c r="K26" s="4"/>
      <c r="L26" s="4"/>
      <c r="M26" s="4"/>
      <c r="N26" s="4"/>
    </row>
    <row r="27" spans="1:14" s="15" customFormat="1" ht="17.25" customHeight="1" thickBot="1">
      <c r="A27" s="13"/>
      <c r="B27" s="13"/>
      <c r="C27" s="14"/>
      <c r="D27" s="14"/>
      <c r="E27" s="14"/>
      <c r="F27" s="14"/>
      <c r="H27" s="13"/>
      <c r="I27" s="13"/>
      <c r="J27" s="13"/>
      <c r="K27" s="14"/>
      <c r="L27" s="14"/>
      <c r="M27" s="14"/>
      <c r="N27" s="14"/>
    </row>
    <row r="28" spans="1:13" s="2" customFormat="1" ht="14.25" customHeight="1" thickTop="1">
      <c r="A28" s="36" t="s">
        <v>24</v>
      </c>
      <c r="B28" s="61"/>
      <c r="C28" s="37"/>
      <c r="D28" s="37"/>
      <c r="E28" s="37"/>
      <c r="F28" s="38"/>
      <c r="H28" s="36" t="s">
        <v>25</v>
      </c>
      <c r="I28" s="61"/>
      <c r="J28" s="37"/>
      <c r="K28" s="37"/>
      <c r="L28" s="37"/>
      <c r="M28" s="38"/>
    </row>
    <row r="29" spans="1:13" s="2" customFormat="1" ht="14.25" customHeight="1" thickBot="1">
      <c r="A29" s="41" t="s">
        <v>18</v>
      </c>
      <c r="B29" s="62"/>
      <c r="C29" s="39"/>
      <c r="D29" s="39"/>
      <c r="E29" s="39"/>
      <c r="F29" s="40"/>
      <c r="G29" s="4"/>
      <c r="H29" s="41" t="s">
        <v>19</v>
      </c>
      <c r="I29" s="62"/>
      <c r="J29" s="39"/>
      <c r="K29" s="39"/>
      <c r="L29" s="39"/>
      <c r="M29" s="40"/>
    </row>
    <row r="30" spans="1:13" s="2" customFormat="1" ht="21" customHeight="1" thickTop="1">
      <c r="A30" s="22"/>
      <c r="B30" s="66"/>
      <c r="C30" s="23" t="s">
        <v>4</v>
      </c>
      <c r="D30" s="24" t="s">
        <v>5</v>
      </c>
      <c r="E30" s="23" t="s">
        <v>6</v>
      </c>
      <c r="F30" s="25" t="s">
        <v>7</v>
      </c>
      <c r="H30" s="28"/>
      <c r="I30" s="67"/>
      <c r="J30" s="84" t="s">
        <v>4</v>
      </c>
      <c r="K30" s="33" t="s">
        <v>5</v>
      </c>
      <c r="L30" s="23" t="s">
        <v>6</v>
      </c>
      <c r="M30" s="25" t="s">
        <v>7</v>
      </c>
    </row>
    <row r="31" spans="1:13" s="2" customFormat="1" ht="12" customHeight="1">
      <c r="A31" s="29"/>
      <c r="B31" s="65" t="s">
        <v>21</v>
      </c>
      <c r="C31" s="70"/>
      <c r="D31" s="12"/>
      <c r="E31" s="30"/>
      <c r="F31" s="31"/>
      <c r="H31" s="29"/>
      <c r="I31" s="65" t="s">
        <v>21</v>
      </c>
      <c r="J31" s="83"/>
      <c r="K31" s="34"/>
      <c r="L31" s="30"/>
      <c r="M31" s="31"/>
    </row>
    <row r="32" spans="1:13" s="2" customFormat="1" ht="24" customHeight="1">
      <c r="A32" s="26" t="s">
        <v>8</v>
      </c>
      <c r="B32" s="69">
        <f>(2291.35*1)/10</f>
        <v>229.135</v>
      </c>
      <c r="C32" s="43">
        <f>B32*C42</f>
        <v>112.27601481035</v>
      </c>
      <c r="D32" s="44">
        <v>99.68</v>
      </c>
      <c r="E32" s="43">
        <f>B32*E42</f>
        <v>59.575495257875005</v>
      </c>
      <c r="F32" s="45">
        <f>B32*F42</f>
        <v>38.952648229205</v>
      </c>
      <c r="H32" s="26" t="s">
        <v>8</v>
      </c>
      <c r="I32" s="69">
        <f>(2405.91*1)/10</f>
        <v>240.59099999999998</v>
      </c>
      <c r="J32" s="48">
        <f>I32*J42</f>
        <v>96.23681622243</v>
      </c>
      <c r="K32" s="49">
        <f aca="true" t="shared" si="3" ref="K32:K41">I32*$K$42</f>
        <v>84.20684999999999</v>
      </c>
      <c r="L32" s="48">
        <f>I32*$L$42</f>
        <v>36.088285745225996</v>
      </c>
      <c r="M32" s="50">
        <f>I32*M42</f>
        <v>31.276445054399993</v>
      </c>
    </row>
    <row r="33" spans="1:13" s="2" customFormat="1" ht="24" customHeight="1">
      <c r="A33" s="27" t="s">
        <v>9</v>
      </c>
      <c r="B33" s="69">
        <f>(2291.35*2)/10</f>
        <v>458.27</v>
      </c>
      <c r="C33" s="43">
        <f>B33*C42</f>
        <v>224.5520296207</v>
      </c>
      <c r="D33" s="44">
        <f>B33*D42</f>
        <v>199.34725248562998</v>
      </c>
      <c r="E33" s="43">
        <f>B33*E42</f>
        <v>119.15099051575001</v>
      </c>
      <c r="F33" s="45">
        <f>B33*F42</f>
        <v>77.90529645841</v>
      </c>
      <c r="H33" s="27" t="s">
        <v>9</v>
      </c>
      <c r="I33" s="69">
        <f>(2405.91*2)/10</f>
        <v>481.18199999999996</v>
      </c>
      <c r="J33" s="48">
        <f>I33*J42</f>
        <v>192.47363244486</v>
      </c>
      <c r="K33" s="49">
        <f t="shared" si="3"/>
        <v>168.41369999999998</v>
      </c>
      <c r="L33" s="48">
        <f>I33*L42</f>
        <v>72.17657149045199</v>
      </c>
      <c r="M33" s="50">
        <f>I33*M42</f>
        <v>62.552890108799986</v>
      </c>
    </row>
    <row r="34" spans="1:16" s="2" customFormat="1" ht="24" customHeight="1">
      <c r="A34" s="26" t="s">
        <v>10</v>
      </c>
      <c r="B34" s="69">
        <f>(2291.35*3)/10</f>
        <v>687.405</v>
      </c>
      <c r="C34" s="43">
        <f>B34*C42</f>
        <v>336.82804443105</v>
      </c>
      <c r="D34" s="44">
        <f>B34*D42</f>
        <v>299.020878728445</v>
      </c>
      <c r="E34" s="43">
        <f>B34*E42</f>
        <v>178.726485773625</v>
      </c>
      <c r="F34" s="45">
        <f>B34*F42</f>
        <v>116.857944687615</v>
      </c>
      <c r="H34" s="26" t="s">
        <v>10</v>
      </c>
      <c r="I34" s="69">
        <f>(2405.91*3)/10</f>
        <v>721.7729999999999</v>
      </c>
      <c r="J34" s="48">
        <f>I34*J42</f>
        <v>288.71044866728994</v>
      </c>
      <c r="K34" s="49">
        <f t="shared" si="3"/>
        <v>252.62054999999995</v>
      </c>
      <c r="L34" s="48">
        <v>108.27</v>
      </c>
      <c r="M34" s="50">
        <f>I34*M42</f>
        <v>93.82933516319999</v>
      </c>
      <c r="P34" s="12"/>
    </row>
    <row r="35" spans="1:13" s="2" customFormat="1" ht="24" customHeight="1">
      <c r="A35" s="27" t="s">
        <v>11</v>
      </c>
      <c r="B35" s="69">
        <f>(2291.35*4)/10</f>
        <v>916.54</v>
      </c>
      <c r="C35" s="43">
        <f>B35*C42</f>
        <v>449.1040592414</v>
      </c>
      <c r="D35" s="44">
        <v>398.7</v>
      </c>
      <c r="E35" s="43">
        <f>B35*E42</f>
        <v>238.30198103150002</v>
      </c>
      <c r="F35" s="45">
        <f>B35*F42</f>
        <v>155.81059291682</v>
      </c>
      <c r="H35" s="27" t="s">
        <v>11</v>
      </c>
      <c r="I35" s="69">
        <f>(2405.91*4)/10</f>
        <v>962.3639999999999</v>
      </c>
      <c r="J35" s="48">
        <v>384.94</v>
      </c>
      <c r="K35" s="49">
        <f t="shared" si="3"/>
        <v>336.82739999999995</v>
      </c>
      <c r="L35" s="48">
        <v>144.36</v>
      </c>
      <c r="M35" s="50">
        <f>I35*M42</f>
        <v>125.10578021759997</v>
      </c>
    </row>
    <row r="36" spans="1:13" s="2" customFormat="1" ht="24" customHeight="1">
      <c r="A36" s="26" t="s">
        <v>12</v>
      </c>
      <c r="B36" s="69">
        <f>(2291.35*5)/10</f>
        <v>1145.675</v>
      </c>
      <c r="C36" s="43">
        <f>B36*C42</f>
        <v>561.3800740517501</v>
      </c>
      <c r="D36" s="44">
        <f>B36*D42</f>
        <v>498.36813121407494</v>
      </c>
      <c r="E36" s="43">
        <f>B36*E42</f>
        <v>297.877476289375</v>
      </c>
      <c r="F36" s="45">
        <v>194.77</v>
      </c>
      <c r="H36" s="26" t="s">
        <v>12</v>
      </c>
      <c r="I36" s="69">
        <f>(2405.91*5)/10</f>
        <v>1202.955</v>
      </c>
      <c r="J36" s="48">
        <f>I36*J42</f>
        <v>481.18408111214995</v>
      </c>
      <c r="K36" s="49">
        <v>421.04</v>
      </c>
      <c r="L36" s="48">
        <v>180.45</v>
      </c>
      <c r="M36" s="50">
        <v>156.39</v>
      </c>
    </row>
    <row r="37" spans="1:13" s="2" customFormat="1" ht="24" customHeight="1">
      <c r="A37" s="27" t="s">
        <v>13</v>
      </c>
      <c r="B37" s="69">
        <f>(2291.35*6)/10</f>
        <v>1374.81</v>
      </c>
      <c r="C37" s="43">
        <f>B37*C42</f>
        <v>673.6560888621</v>
      </c>
      <c r="D37" s="44">
        <f>B37*D42</f>
        <v>598.04175745689</v>
      </c>
      <c r="E37" s="43">
        <f>B37*E42</f>
        <v>357.45297154725</v>
      </c>
      <c r="F37" s="45">
        <f>B37*F42</f>
        <v>233.71588937523</v>
      </c>
      <c r="H37" s="27" t="s">
        <v>13</v>
      </c>
      <c r="I37" s="69">
        <f>(2405.91*6)/10</f>
        <v>1443.5459999999998</v>
      </c>
      <c r="J37" s="48">
        <f>I37*J42</f>
        <v>577.4208973345799</v>
      </c>
      <c r="K37" s="49">
        <f t="shared" si="3"/>
        <v>505.2410999999999</v>
      </c>
      <c r="L37" s="48">
        <f>I37*L42</f>
        <v>216.52971447135596</v>
      </c>
      <c r="M37" s="50">
        <f>I37*M42</f>
        <v>187.65867032639997</v>
      </c>
    </row>
    <row r="38" spans="1:13" s="2" customFormat="1" ht="24" customHeight="1">
      <c r="A38" s="26" t="s">
        <v>14</v>
      </c>
      <c r="B38" s="69">
        <f>(2291.35*7)/10</f>
        <v>1603.945</v>
      </c>
      <c r="C38" s="43">
        <f>B38*C42</f>
        <v>785.93210367245</v>
      </c>
      <c r="D38" s="44">
        <f>B38*D42</f>
        <v>697.715383699705</v>
      </c>
      <c r="E38" s="43">
        <f>B38*E42</f>
        <v>417.028466805125</v>
      </c>
      <c r="F38" s="45">
        <f>B38*F42</f>
        <v>272.668537604435</v>
      </c>
      <c r="H38" s="26" t="s">
        <v>14</v>
      </c>
      <c r="I38" s="69">
        <f>(2405.91*7)/10</f>
        <v>1684.137</v>
      </c>
      <c r="J38" s="48">
        <v>673.65</v>
      </c>
      <c r="K38" s="49">
        <f t="shared" si="3"/>
        <v>589.44795</v>
      </c>
      <c r="L38" s="48">
        <f>I38*L42</f>
        <v>252.61800021658198</v>
      </c>
      <c r="M38" s="50">
        <f>I38*M42</f>
        <v>218.93511538079997</v>
      </c>
    </row>
    <row r="39" spans="1:13" s="2" customFormat="1" ht="24" customHeight="1">
      <c r="A39" s="27" t="s">
        <v>15</v>
      </c>
      <c r="B39" s="69">
        <f>(2291.35*8)/10</f>
        <v>1833.08</v>
      </c>
      <c r="C39" s="43">
        <f>B39*C42</f>
        <v>898.2081184828</v>
      </c>
      <c r="D39" s="44">
        <f>B39*D42</f>
        <v>797.3890099425199</v>
      </c>
      <c r="E39" s="43">
        <f>B39*E42</f>
        <v>476.60396206300004</v>
      </c>
      <c r="F39" s="45">
        <f>B39*F42</f>
        <v>311.62118583364</v>
      </c>
      <c r="H39" s="27" t="s">
        <v>15</v>
      </c>
      <c r="I39" s="69">
        <f>(2405.91*8)/10</f>
        <v>1924.7279999999998</v>
      </c>
      <c r="J39" s="48">
        <f>I39*J42</f>
        <v>769.89452977944</v>
      </c>
      <c r="K39" s="49">
        <v>673.66</v>
      </c>
      <c r="L39" s="48">
        <f>I39*L42</f>
        <v>288.70628596180796</v>
      </c>
      <c r="M39" s="50">
        <v>250.22</v>
      </c>
    </row>
    <row r="40" spans="1:13" s="2" customFormat="1" ht="24" customHeight="1">
      <c r="A40" s="26" t="s">
        <v>16</v>
      </c>
      <c r="B40" s="69">
        <f>(2291.35*9)/10</f>
        <v>2062.2149999999997</v>
      </c>
      <c r="C40" s="43">
        <v>1010.49</v>
      </c>
      <c r="D40" s="44">
        <v>897.07</v>
      </c>
      <c r="E40" s="43">
        <f>B40*E42</f>
        <v>536.1794573208749</v>
      </c>
      <c r="F40" s="45">
        <v>530.58</v>
      </c>
      <c r="H40" s="26" t="s">
        <v>16</v>
      </c>
      <c r="I40" s="69">
        <f>(2405.91*9)/10</f>
        <v>2165.319</v>
      </c>
      <c r="J40" s="48">
        <v>866.12</v>
      </c>
      <c r="K40" s="49">
        <f t="shared" si="3"/>
        <v>757.8616499999999</v>
      </c>
      <c r="L40" s="48">
        <v>324.8</v>
      </c>
      <c r="M40" s="50">
        <f>I40*M42</f>
        <v>281.48800548959997</v>
      </c>
    </row>
    <row r="41" spans="1:13" s="2" customFormat="1" ht="27" customHeight="1" thickBot="1">
      <c r="A41" s="75" t="s">
        <v>17</v>
      </c>
      <c r="B41" s="72">
        <f>(2291.35*10)/10</f>
        <v>2291.35</v>
      </c>
      <c r="C41" s="74">
        <f>B41*C42</f>
        <v>1122.7601481035001</v>
      </c>
      <c r="D41" s="73">
        <f>B41*D42</f>
        <v>996.7362624281499</v>
      </c>
      <c r="E41" s="74">
        <f>B41*E42</f>
        <v>595.75495257875</v>
      </c>
      <c r="F41" s="79">
        <f>B41*F42</f>
        <v>389.52648229205</v>
      </c>
      <c r="H41" s="75" t="s">
        <v>17</v>
      </c>
      <c r="I41" s="72">
        <f>(2405.91*10)/10</f>
        <v>2405.91</v>
      </c>
      <c r="J41" s="81">
        <v>962.36</v>
      </c>
      <c r="K41" s="90">
        <f t="shared" si="3"/>
        <v>842.0684999999999</v>
      </c>
      <c r="L41" s="81">
        <v>360.89</v>
      </c>
      <c r="M41" s="82">
        <v>312.77</v>
      </c>
    </row>
    <row r="42" spans="1:13" s="2" customFormat="1" ht="24" customHeight="1" thickBot="1" thickTop="1">
      <c r="A42" s="5"/>
      <c r="B42" s="5"/>
      <c r="C42" s="77">
        <v>0.48999941</v>
      </c>
      <c r="D42" s="76">
        <v>0.434999569</v>
      </c>
      <c r="E42" s="78">
        <v>0.260001725</v>
      </c>
      <c r="F42" s="71">
        <v>0.169998683</v>
      </c>
      <c r="H42" s="5"/>
      <c r="I42" s="5"/>
      <c r="J42" s="71">
        <v>0.40000173</v>
      </c>
      <c r="K42" s="91">
        <v>0.35</v>
      </c>
      <c r="L42" s="80">
        <v>0.149998486</v>
      </c>
      <c r="M42" s="80">
        <v>0.1299984</v>
      </c>
    </row>
    <row r="43" spans="1:14" s="2" customFormat="1" ht="24" customHeight="1" thickTop="1">
      <c r="A43" s="5"/>
      <c r="B43" s="5"/>
      <c r="C43" s="16"/>
      <c r="D43" s="16"/>
      <c r="E43" s="16"/>
      <c r="F43" s="16"/>
      <c r="H43" s="5"/>
      <c r="I43" s="5"/>
      <c r="J43" s="17"/>
      <c r="K43" s="17"/>
      <c r="L43" s="17"/>
      <c r="M43" s="17"/>
      <c r="N43" s="17"/>
    </row>
    <row r="44" spans="1:16" s="1" customFormat="1" ht="12.75">
      <c r="A44" s="32" t="s">
        <v>20</v>
      </c>
      <c r="B44" s="32"/>
      <c r="J44" s="18"/>
      <c r="N44"/>
      <c r="O44"/>
      <c r="P44"/>
    </row>
    <row r="45" spans="1:4" ht="12.75">
      <c r="A45" s="1" t="s">
        <v>26</v>
      </c>
      <c r="B45" s="1"/>
      <c r="D45" s="1"/>
    </row>
    <row r="50" spans="7:13" ht="12.75">
      <c r="G50" s="10"/>
      <c r="H50" s="3"/>
      <c r="I50" s="3"/>
      <c r="J50" s="3"/>
      <c r="K50" s="3"/>
      <c r="L50" s="3"/>
      <c r="M50" s="3"/>
    </row>
    <row r="51" spans="7:13" ht="12.75">
      <c r="G51" s="3"/>
      <c r="H51" s="3"/>
      <c r="I51" s="3"/>
      <c r="J51" s="3"/>
      <c r="K51" s="3"/>
      <c r="L51" s="3"/>
      <c r="M51" s="3"/>
    </row>
    <row r="52" spans="7:13" ht="12.75">
      <c r="G52" s="4"/>
      <c r="H52" s="4"/>
      <c r="I52" s="4"/>
      <c r="J52" s="4"/>
      <c r="K52" s="4"/>
      <c r="L52" s="4"/>
      <c r="M52" s="4"/>
    </row>
    <row r="53" spans="7:13" ht="12.75">
      <c r="G53" s="5"/>
      <c r="H53" s="4"/>
      <c r="I53" s="4"/>
      <c r="J53" s="4"/>
      <c r="K53" s="4"/>
      <c r="L53" s="4"/>
      <c r="M53" s="4"/>
    </row>
    <row r="54" spans="7:13" ht="12.75">
      <c r="G54" s="5"/>
      <c r="H54" s="4"/>
      <c r="I54" s="4"/>
      <c r="J54" s="4"/>
      <c r="K54" s="4"/>
      <c r="L54" s="4"/>
      <c r="M54" s="4"/>
    </row>
    <row r="55" spans="7:13" ht="12.75">
      <c r="G55" s="5"/>
      <c r="H55" s="4"/>
      <c r="I55" s="4"/>
      <c r="J55" s="4"/>
      <c r="K55" s="4"/>
      <c r="L55" s="4"/>
      <c r="M55" s="4"/>
    </row>
    <row r="56" spans="7:13" ht="12.75">
      <c r="G56" s="5"/>
      <c r="H56" s="4"/>
      <c r="I56" s="4"/>
      <c r="J56" s="4"/>
      <c r="K56" s="4"/>
      <c r="L56" s="4"/>
      <c r="M56" s="4"/>
    </row>
    <row r="57" spans="7:13" ht="12.75">
      <c r="G57" s="5"/>
      <c r="H57" s="4"/>
      <c r="I57" s="4"/>
      <c r="J57" s="4"/>
      <c r="K57" s="4"/>
      <c r="L57" s="4"/>
      <c r="M57" s="4"/>
    </row>
    <row r="58" spans="7:13" ht="12.75">
      <c r="G58" s="5"/>
      <c r="H58" s="4"/>
      <c r="I58" s="4"/>
      <c r="J58" s="4"/>
      <c r="K58" s="4"/>
      <c r="L58" s="4"/>
      <c r="M58" s="4"/>
    </row>
    <row r="59" spans="7:13" ht="12.75">
      <c r="G59" s="5"/>
      <c r="H59" s="4"/>
      <c r="I59" s="4"/>
      <c r="J59" s="4"/>
      <c r="K59" s="4"/>
      <c r="L59" s="4"/>
      <c r="M59" s="4"/>
    </row>
    <row r="60" spans="7:13" ht="12.75">
      <c r="G60" s="5"/>
      <c r="H60" s="4"/>
      <c r="I60" s="4"/>
      <c r="J60" s="4"/>
      <c r="K60" s="4"/>
      <c r="L60" s="4"/>
      <c r="M60" s="4"/>
    </row>
    <row r="61" spans="7:13" ht="12.75">
      <c r="G61" s="5"/>
      <c r="H61" s="4"/>
      <c r="I61" s="4"/>
      <c r="J61" s="4"/>
      <c r="K61" s="4"/>
      <c r="L61" s="4"/>
      <c r="M61" s="4"/>
    </row>
    <row r="62" spans="7:13" ht="12.75">
      <c r="G62" s="5"/>
      <c r="H62" s="4"/>
      <c r="I62" s="4"/>
      <c r="J62" s="4"/>
      <c r="K62" s="4"/>
      <c r="L62" s="4"/>
      <c r="M62" s="4"/>
    </row>
    <row r="63" spans="7:13" ht="12.75">
      <c r="G63" s="1"/>
      <c r="H63" s="11"/>
      <c r="I63" s="11"/>
      <c r="J63" s="11"/>
      <c r="K63" s="11"/>
      <c r="L63" s="11"/>
      <c r="M63" s="11"/>
    </row>
  </sheetData>
  <printOptions/>
  <pageMargins left="0.22" right="0.22" top="0.32" bottom="0.19" header="0.25" footer="0.34"/>
  <pageSetup horizontalDpi="300" verticalDpi="3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Ministério da Educação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GLAAE</dc:creator>
  <cp:keywords/>
  <dc:description/>
  <cp:lastModifiedBy>ngomes</cp:lastModifiedBy>
  <cp:lastPrinted>2012-04-11T09:20:32Z</cp:lastPrinted>
  <dcterms:created xsi:type="dcterms:W3CDTF">1997-10-31T14:25:58Z</dcterms:created>
  <dcterms:modified xsi:type="dcterms:W3CDTF">2013-10-24T08:29:27Z</dcterms:modified>
  <cp:category/>
  <cp:version/>
  <cp:contentType/>
  <cp:contentStatus/>
</cp:coreProperties>
</file>